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345" windowWidth="200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<sst xmlns="http://schemas.openxmlformats.org/spreadsheetml/2006/main" count="38" uniqueCount="38">
  <si>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</si>
  <si>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</si>
  <si>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</si>
  <si>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</si>
  <si>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</si>
  <si>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</si>
  <si>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</si>
  <si>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</si>
  <si>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</si>
  <si>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</si>
  <si>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</si>
  <si>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t>Noise Floor</t>
  </si>
  <si>
    <t>Theorical Fade Margin with mask attenuation (equiv to C/N ) in dB  (Depend of CEM noise in the area  )</t>
  </si>
  <si>
    <t xml:space="preserve">Run LOS with -110 dBm noise floor </t>
  </si>
  <si>
    <t xml:space="preserve">Run  No LOS with -110 dBm noise floor </t>
  </si>
  <si>
    <t>Run  No LOS with B10 noise floor  dBm</t>
  </si>
  <si>
    <r>
      <t xml:space="preserve">FSL </t>
    </r>
    <r>
      <rPr>
        <sz val="10"/>
        <rFont val="Helv"/>
        <family val="0"/>
      </rPr>
      <t>(Free Space Loss)</t>
    </r>
  </si>
  <si>
    <t xml:space="preserve">RSSI  No LOS  </t>
  </si>
  <si>
    <t>Total Mask loss</t>
  </si>
  <si>
    <t>Mask loss</t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</si>
  <si>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</si>
  <si>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</si>
  <si>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Fade margin with B10 Floor Noise dBm</t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</si>
  <si>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</si>
  <si>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</si>
  <si>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</si>
  <si>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</si>
  <si>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</si>
  <si>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In Band floor noise. Enter measured noise  level in the channel (-dBm Seuil de bruit)</t>
  </si>
  <si>
    <r>
      <t xml:space="preserve">Modem OK with ATPC &amp; NLOS attenuation ( For Modem Sensitivity </t>
    </r>
    <r>
      <rPr>
        <b/>
        <sz val="12"/>
        <rFont val="Arial"/>
        <family val="2"/>
      </rPr>
      <t>-65 dBm</t>
    </r>
    <r>
      <rPr>
        <sz val="12"/>
        <rFont val="Arial"/>
        <family val="2"/>
      </rPr>
      <t xml:space="preserve"> for max data  speed)</t>
    </r>
  </si>
  <si>
    <t>Link PTP  Distance in Km</t>
  </si>
  <si>
    <t>Antenna gain ex: 16 dB for Horn RHCP pol MIMO antenna less -1 dB cable = 15 dB)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</si>
  <si>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-105 dBm</t>
    </r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</si>
  <si>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Threshold </t>
    </r>
    <r>
      <rPr>
        <b/>
        <sz val="12"/>
        <rFont val="Arial"/>
        <family val="2"/>
      </rPr>
      <t>BPSK limit -88 dBm</t>
    </r>
    <r>
      <rPr>
        <sz val="12"/>
        <rFont val="Arial"/>
        <family val="2"/>
      </rPr>
      <t xml:space="preserve"> Data speed Minimum 26 Mbps</t>
    </r>
  </si>
  <si>
    <r>
      <t xml:space="preserve">Modem Maximum Data Speed , LOS or NLOS for -67 dBm  250 </t>
    </r>
    <r>
      <rPr>
        <b/>
        <sz val="12"/>
        <rFont val="Arial"/>
        <family val="2"/>
      </rPr>
      <t>Mbps</t>
    </r>
    <r>
      <rPr>
        <sz val="12"/>
        <rFont val="Arial"/>
        <family val="2"/>
      </rPr>
      <t xml:space="preserve"> </t>
    </r>
  </si>
  <si>
    <t>Add  Mask  attenuation for NLOS  (dB)</t>
  </si>
  <si>
    <t>Add more  RF losses  ( Trees Forest dB)</t>
  </si>
  <si>
    <t>TX Power + Antenna Gain=EIRP from Wi300 in  dBm ( Exemple TX 34 dBm+ antenna 72cm 29 dB)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</si>
</sst>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8.25"/>
      <color indexed="8"/>
      <name val="Arial"/>
      <family val="2"/>
    </font>
    <font>
      <sz val="11.2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3.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008A3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41138674"/>
        <c:axId val="34703747"/>
      </c:line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3747"/>
        <c:crosses val="autoZero"/>
        <c:auto val="1"/>
        <c:lblOffset val="100"/>
        <c:tickLblSkip val="1"/>
        <c:noMultiLvlLbl val="0"/>
      </c:catAx>
      <c:valAx>
        <c:axId val="34703747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5"/>
              <c:y val="-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674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0.264</cdr:y>
    </cdr:from>
    <cdr:to>
      <cdr:x>0.34525</cdr:x>
      <cdr:y>0.7305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38625" y="1381125"/>
          <a:ext cx="3076575" cy="2457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0.0365</cdr:x>
      <cdr:y>0.01775</cdr:y>
    </cdr:from>
    <cdr:to>
      <cdr:x>0.9865</cdr:x>
      <cdr:y>0.245</cdr:y>
    </cdr:to>
    <cdr:sp fLocksText="0">
      <cdr:nvSpPr>
        <cdr:cNvPr id="2" name="Text Box 1"/>
        <cdr:cNvSpPr txBox="1">
          <a:spLocks noChangeArrowheads="1"/>
        </cdr:cNvSpPr>
      </cdr:nvSpPr>
      <cdr:spPr>
        <a:xfrm>
          <a:off x="771525" y="85725"/>
          <a:ext cx="2014537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0.12025</cdr:y>
    </cdr:from>
    <cdr:to>
      <cdr:x>0.38525</cdr:x>
      <cdr:y>0.19475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15200" y="628650"/>
          <a:ext cx="847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0.0545</cdr:x>
      <cdr:y>0.7135</cdr:y>
    </cdr:from>
    <cdr:to>
      <cdr:x>0.9335</cdr:x>
      <cdr:y>0.95625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1152525" y="3752850"/>
          <a:ext cx="186404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0.16675</cdr:y>
    </cdr:from>
    <cdr:to>
      <cdr:x>0.60025</cdr:x>
      <cdr:y>0.32975</cdr:y>
    </cdr:to>
    <cdr:sp fLocksText="0">
      <cdr:nvSpPr>
        <cdr:cNvPr id="5" name="ZoneTexte 8"/>
        <cdr:cNvSpPr txBox="1">
          <a:spLocks noChangeArrowheads="1"/>
        </cdr:cNvSpPr>
      </cdr:nvSpPr>
      <cdr:spPr>
        <a:xfrm>
          <a:off x="11563350" y="876300"/>
          <a:ext cx="11620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0.01775</cdr:y>
    </cdr:from>
    <cdr:to>
      <cdr:x>0.9865</cdr:x>
      <cdr:y>0.245</cdr:y>
    </cdr:to>
    <cdr:sp fLocksText="0">
      <cdr:nvSpPr>
        <cdr:cNvPr id="6" name="Text Box 1"/>
        <cdr:cNvSpPr txBox="1">
          <a:spLocks noChangeArrowheads="1"/>
        </cdr:cNvSpPr>
      </cdr:nvSpPr>
      <cdr:spPr>
        <a:xfrm>
          <a:off x="771525" y="85725"/>
          <a:ext cx="2014537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0.12025</cdr:y>
    </cdr:from>
    <cdr:to>
      <cdr:x>0.38525</cdr:x>
      <cdr:y>0.19475</cdr:y>
    </cdr:to>
    <cdr:sp>
      <cdr:nvSpPr>
        <cdr:cNvPr id="7" name="Text Box 2"/>
        <cdr:cNvSpPr txBox="1">
          <a:spLocks noChangeArrowheads="1"/>
        </cdr:cNvSpPr>
      </cdr:nvSpPr>
      <cdr:spPr>
        <a:xfrm>
          <a:off x="7315200" y="628650"/>
          <a:ext cx="847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0.0545</cdr:x>
      <cdr:y>0.7135</cdr:y>
    </cdr:from>
    <cdr:to>
      <cdr:x>0.9335</cdr:x>
      <cdr:y>0.95625</cdr:y>
    </cdr:to>
    <cdr:sp fLocksText="0">
      <cdr:nvSpPr>
        <cdr:cNvPr id="8" name="Text Box 5"/>
        <cdr:cNvSpPr txBox="1">
          <a:spLocks noChangeArrowheads="1"/>
        </cdr:cNvSpPr>
      </cdr:nvSpPr>
      <cdr:spPr>
        <a:xfrm>
          <a:off x="1152525" y="3752850"/>
          <a:ext cx="186404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0.01775</cdr:y>
    </cdr:from>
    <cdr:to>
      <cdr:x>0.9865</cdr:x>
      <cdr:y>0.245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2014537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0.12025</cdr:y>
    </cdr:from>
    <cdr:to>
      <cdr:x>0.38525</cdr:x>
      <cdr:y>0.19475</cdr:y>
    </cdr:to>
    <cdr:sp>
      <cdr:nvSpPr>
        <cdr:cNvPr id="10" name="Text Box 2"/>
        <cdr:cNvSpPr txBox="1">
          <a:spLocks noChangeArrowheads="1"/>
        </cdr:cNvSpPr>
      </cdr:nvSpPr>
      <cdr:spPr>
        <a:xfrm>
          <a:off x="7315200" y="628650"/>
          <a:ext cx="8477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0.0545</cdr:x>
      <cdr:y>0.7135</cdr:y>
    </cdr:from>
    <cdr:to>
      <cdr:x>0.9335</cdr:x>
      <cdr:y>0.95625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52525" y="3752850"/>
          <a:ext cx="186404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0.7285</cdr:y>
    </cdr:from>
    <cdr:to>
      <cdr:x>0.3045</cdr:x>
      <cdr:y>0.83875</cdr:y>
    </cdr:to>
    <cdr:sp>
      <cdr:nvSpPr>
        <cdr:cNvPr id="12" name="Text Box 2"/>
        <cdr:cNvSpPr txBox="1">
          <a:spLocks noChangeArrowheads="1"/>
        </cdr:cNvSpPr>
      </cdr:nvSpPr>
      <cdr:spPr>
        <a:xfrm>
          <a:off x="104775" y="3829050"/>
          <a:ext cx="63531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Wi-300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Range Calculator from 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to sea Oil Platform or instable ends over water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@2015 -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-0.17275</cdr:y>
    </cdr:from>
    <cdr:to>
      <cdr:x>0.222</cdr:x>
      <cdr:y>0.13475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625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2015. All Rights Reserved. www.hypercable.fr for Wi300
</a:t>
          </a:r>
        </a:p>
      </cdr:txBody>
    </cdr:sp>
  </cdr:relSizeAnchor>
  <cdr:relSizeAnchor xmlns:cdr="http://schemas.openxmlformats.org/drawingml/2006/chartDrawing">
    <cdr:from>
      <cdr:x>0.91775</cdr:x>
      <cdr:y>0.43625</cdr:y>
    </cdr:from>
    <cdr:to>
      <cdr:x>0.98575</cdr:x>
      <cdr:y>0.517</cdr:y>
    </cdr:to>
    <cdr:sp>
      <cdr:nvSpPr>
        <cdr:cNvPr id="14" name="Text Box 2"/>
        <cdr:cNvSpPr txBox="1">
          <a:spLocks noChangeArrowheads="1"/>
        </cdr:cNvSpPr>
      </cdr:nvSpPr>
      <cdr:spPr>
        <a:xfrm>
          <a:off x="19450050" y="2295525"/>
          <a:ext cx="1438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trace
</a:t>
          </a:r>
        </a:p>
      </cdr:txBody>
    </cdr:sp>
  </cdr:relSizeAnchor>
  <cdr:relSizeAnchor xmlns:cdr="http://schemas.openxmlformats.org/drawingml/2006/chartDrawing">
    <cdr:from>
      <cdr:x>0.8695</cdr:x>
      <cdr:y>0.16025</cdr:y>
    </cdr:from>
    <cdr:to>
      <cdr:x>0.931</cdr:x>
      <cdr:y>0.28875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8430875" y="838200"/>
          <a:ext cx="1304925" cy="676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0.23175</cdr:x>
      <cdr:y>0.4015</cdr:y>
    </cdr:from>
    <cdr:to>
      <cdr:x>0.2955</cdr:x>
      <cdr:y>0.5065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905375" y="2114550"/>
          <a:ext cx="1352550" cy="552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0.40625</cdr:x>
      <cdr:y>0.12025</cdr:y>
    </cdr:from>
    <cdr:to>
      <cdr:x>0.4485</cdr:x>
      <cdr:y>0.27175</cdr:y>
    </cdr:to>
    <cdr:pic>
      <cdr:nvPicPr>
        <cdr:cNvPr id="17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8610600" y="628650"/>
          <a:ext cx="895350" cy="800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0.056</cdr:x>
      <cdr:y>0.25025</cdr:y>
    </cdr:from>
    <cdr:to>
      <cdr:x>0.10425</cdr:x>
      <cdr:y>0.38525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 rot="616239">
          <a:off x="1181100" y="1314450"/>
          <a:ext cx="1019175" cy="714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0.11325</cdr:x>
      <cdr:y>0.33625</cdr:y>
    </cdr:from>
    <cdr:to>
      <cdr:x>0.234</cdr:x>
      <cdr:y>0.425</cdr:y>
    </cdr:to>
    <cdr:pic>
      <cdr:nvPicPr>
        <cdr:cNvPr id="19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 rot="782685">
          <a:off x="2400300" y="1762125"/>
          <a:ext cx="2562225" cy="466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0.45925</cdr:x>
      <cdr:y>0.187</cdr:y>
    </cdr:from>
    <cdr:to>
      <cdr:x>0.8635</cdr:x>
      <cdr:y>0.241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9734550" y="981075"/>
          <a:ext cx="857250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22</xdr:col>
      <xdr:colOff>238125</xdr:colOff>
      <xdr:row>54</xdr:row>
      <xdr:rowOff>28575</xdr:rowOff>
    </xdr:to>
    <xdr:graphicFrame>
      <xdr:nvGraphicFramePr>
        <xdr:cNvPr id="1" name="Chart 4"/>
        <xdr:cNvGraphicFramePr/>
      </xdr:nvGraphicFramePr>
      <xdr:xfrm>
        <a:off x="9525" y="5314950"/>
        <a:ext cx="21202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802850" y="643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533400</xdr:colOff>
      <xdr:row>38</xdr:row>
      <xdr:rowOff>85725</xdr:rowOff>
    </xdr:from>
    <xdr:to>
      <xdr:col>5</xdr:col>
      <xdr:colOff>123825</xdr:colOff>
      <xdr:row>41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039100" y="7981950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trace
</a:t>
          </a:r>
        </a:p>
      </xdr:txBody>
    </xdr:sp>
    <xdr:clientData/>
  </xdr:twoCellAnchor>
  <xdr:twoCellAnchor editAs="oneCell">
    <xdr:from>
      <xdr:col>0</xdr:col>
      <xdr:colOff>0</xdr:colOff>
      <xdr:row>23</xdr:row>
      <xdr:rowOff>57150</xdr:rowOff>
    </xdr:from>
    <xdr:to>
      <xdr:col>0</xdr:col>
      <xdr:colOff>1343025</xdr:colOff>
      <xdr:row>42</xdr:row>
      <xdr:rowOff>38100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13430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152400</xdr:rowOff>
    </xdr:from>
    <xdr:to>
      <xdr:col>21</xdr:col>
      <xdr:colOff>457200</xdr:colOff>
      <xdr:row>72</xdr:row>
      <xdr:rowOff>133350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49225"/>
          <a:ext cx="20821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4267200</xdr:colOff>
      <xdr:row>63</xdr:row>
      <xdr:rowOff>47625</xdr:rowOff>
    </xdr:to>
    <xdr:pic>
      <xdr:nvPicPr>
        <xdr:cNvPr id="6" name="Picture 10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306175"/>
          <a:ext cx="426720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13</xdr:col>
      <xdr:colOff>161925</xdr:colOff>
      <xdr:row>81</xdr:row>
      <xdr:rowOff>123825</xdr:rowOff>
    </xdr:to>
    <xdr:pic>
      <xdr:nvPicPr>
        <xdr:cNvPr id="7" name="Picture 7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639925"/>
          <a:ext cx="141160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7"/>
  <sheetViews>
    <sheetView tabSelected="1" zoomScale="70" zoomScaleNormal="70" zoomScalePageLayoutView="0" workbookViewId="0" topLeftCell="A1">
      <selection activeCell="B6" sqref="B6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2" width="7.421875" style="0" customWidth="1"/>
    <col min="13" max="13" width="7.28125" style="0" customWidth="1"/>
    <col min="14" max="14" width="7.140625" style="0" customWidth="1"/>
    <col min="15" max="15" width="7.7109375" style="0" customWidth="1"/>
    <col min="16" max="16" width="7.57421875" style="0" customWidth="1"/>
    <col min="17" max="18" width="7.421875" style="0" customWidth="1"/>
    <col min="19" max="19" width="7.57421875" style="0" customWidth="1"/>
    <col min="20" max="20" width="43.28125" style="0" customWidth="1"/>
    <col min="21" max="21" width="8.00390625" style="6" customWidth="1"/>
  </cols>
  <sheetData>
    <row r="1" spans="1:73" ht="15.75">
      <c r="A1" s="22" t="s">
        <v>37</v>
      </c>
      <c r="B1" s="47">
        <v>63</v>
      </c>
      <c r="C1" s="3">
        <f>B1</f>
        <v>63</v>
      </c>
      <c r="D1" s="3">
        <f aca="true" t="shared" si="0" ref="D1:BN1">C1</f>
        <v>63</v>
      </c>
      <c r="E1" s="3">
        <f t="shared" si="0"/>
        <v>63</v>
      </c>
      <c r="F1" s="3">
        <f t="shared" si="0"/>
        <v>63</v>
      </c>
      <c r="G1" s="3">
        <f t="shared" si="0"/>
        <v>63</v>
      </c>
      <c r="H1" s="3">
        <f t="shared" si="0"/>
        <v>63</v>
      </c>
      <c r="I1" s="3">
        <f t="shared" si="0"/>
        <v>63</v>
      </c>
      <c r="J1" s="3">
        <f t="shared" si="0"/>
        <v>63</v>
      </c>
      <c r="K1" s="3">
        <f t="shared" si="0"/>
        <v>63</v>
      </c>
      <c r="L1" s="3">
        <f t="shared" si="0"/>
        <v>63</v>
      </c>
      <c r="M1" s="3">
        <f t="shared" si="0"/>
        <v>63</v>
      </c>
      <c r="N1" s="3">
        <f t="shared" si="0"/>
        <v>63</v>
      </c>
      <c r="O1" s="3">
        <f t="shared" si="0"/>
        <v>63</v>
      </c>
      <c r="P1" s="3">
        <f t="shared" si="0"/>
        <v>63</v>
      </c>
      <c r="Q1" s="3">
        <f t="shared" si="0"/>
        <v>63</v>
      </c>
      <c r="R1" s="3">
        <f t="shared" si="0"/>
        <v>63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7">
        <v>5.5</v>
      </c>
      <c r="C3" s="3">
        <f>B3</f>
        <v>5.5</v>
      </c>
      <c r="D3" s="3">
        <f aca="true" t="shared" si="2" ref="D3:R3">C3</f>
        <v>5.5</v>
      </c>
      <c r="E3" s="3">
        <f t="shared" si="2"/>
        <v>5.5</v>
      </c>
      <c r="F3" s="3">
        <f t="shared" si="2"/>
        <v>5.5</v>
      </c>
      <c r="G3" s="3">
        <f t="shared" si="2"/>
        <v>5.5</v>
      </c>
      <c r="H3" s="3">
        <f t="shared" si="2"/>
        <v>5.5</v>
      </c>
      <c r="I3" s="3">
        <f t="shared" si="2"/>
        <v>5.5</v>
      </c>
      <c r="J3" s="3">
        <f t="shared" si="2"/>
        <v>5.5</v>
      </c>
      <c r="K3" s="3">
        <f t="shared" si="2"/>
        <v>5.5</v>
      </c>
      <c r="L3" s="3">
        <f t="shared" si="2"/>
        <v>5.5</v>
      </c>
      <c r="M3" s="3">
        <f t="shared" si="2"/>
        <v>5.5</v>
      </c>
      <c r="N3" s="3">
        <f t="shared" si="2"/>
        <v>5.5</v>
      </c>
      <c r="O3" s="3">
        <f t="shared" si="2"/>
        <v>5.5</v>
      </c>
      <c r="P3" s="3">
        <f t="shared" si="2"/>
        <v>5.5</v>
      </c>
      <c r="Q3" s="3">
        <f t="shared" si="2"/>
        <v>5.5</v>
      </c>
      <c r="R3" s="3">
        <f t="shared" si="2"/>
        <v>5.5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8.75" customHeight="1">
      <c r="A5" s="23" t="s">
        <v>1</v>
      </c>
      <c r="B5" s="46">
        <v>0.5</v>
      </c>
      <c r="C5" s="4">
        <f>B5*2</f>
        <v>1</v>
      </c>
      <c r="D5" s="4">
        <f>C5*2</f>
        <v>2</v>
      </c>
      <c r="E5" s="4">
        <f>D5*2</f>
        <v>4</v>
      </c>
      <c r="F5" s="4">
        <f>E5*2</f>
        <v>8</v>
      </c>
      <c r="G5" s="4">
        <f>F5*1.5</f>
        <v>12</v>
      </c>
      <c r="H5" s="4">
        <f aca="true" t="shared" si="3" ref="H5:N5">G5*1.5</f>
        <v>18</v>
      </c>
      <c r="I5" s="4">
        <f t="shared" si="3"/>
        <v>27</v>
      </c>
      <c r="J5" s="4">
        <f t="shared" si="3"/>
        <v>40.5</v>
      </c>
      <c r="K5" s="4">
        <f>J5*1.25</f>
        <v>50.625</v>
      </c>
      <c r="L5" s="4">
        <f aca="true" t="shared" si="4" ref="L5:R5">K5*1.25</f>
        <v>63.28125</v>
      </c>
      <c r="M5" s="4">
        <f t="shared" si="4"/>
        <v>79.1015625</v>
      </c>
      <c r="N5" s="4">
        <f t="shared" si="4"/>
        <v>98.876953125</v>
      </c>
      <c r="O5" s="4">
        <f t="shared" si="4"/>
        <v>123.59619140625</v>
      </c>
      <c r="P5" s="4">
        <f t="shared" si="4"/>
        <v>154.4952392578125</v>
      </c>
      <c r="Q5" s="4">
        <f t="shared" si="4"/>
        <v>193.11904907226562</v>
      </c>
      <c r="R5" s="4">
        <f t="shared" si="4"/>
        <v>241.39881134033203</v>
      </c>
      <c r="S5" s="4"/>
      <c r="T5" s="25" t="s">
        <v>30</v>
      </c>
      <c r="U5" s="17"/>
      <c r="V5" s="18"/>
    </row>
    <row r="6" spans="1:20" ht="22.5" customHeight="1">
      <c r="A6" s="23" t="s">
        <v>8</v>
      </c>
      <c r="B6" s="2">
        <f aca="true" t="shared" si="5" ref="B6:P6">ROUND(32.5+20*LOG(B3*1000)+20*LOG(B5),1)</f>
        <v>101.3</v>
      </c>
      <c r="C6" s="2">
        <f t="shared" si="5"/>
        <v>107.3</v>
      </c>
      <c r="D6" s="2">
        <f t="shared" si="5"/>
        <v>113.3</v>
      </c>
      <c r="E6" s="2">
        <f t="shared" si="5"/>
        <v>119.3</v>
      </c>
      <c r="F6" s="2">
        <f t="shared" si="5"/>
        <v>125.4</v>
      </c>
      <c r="G6" s="2">
        <f t="shared" si="5"/>
        <v>128.9</v>
      </c>
      <c r="H6" s="2">
        <f t="shared" si="5"/>
        <v>132.4</v>
      </c>
      <c r="I6" s="2">
        <f t="shared" si="5"/>
        <v>135.9</v>
      </c>
      <c r="J6" s="2">
        <f t="shared" si="5"/>
        <v>139.5</v>
      </c>
      <c r="K6" s="2">
        <f t="shared" si="5"/>
        <v>141.4</v>
      </c>
      <c r="L6" s="2">
        <f t="shared" si="5"/>
        <v>143.3</v>
      </c>
      <c r="M6" s="2">
        <f t="shared" si="5"/>
        <v>145.3</v>
      </c>
      <c r="N6" s="2">
        <f>ROUND(32.5+20*LOG(N3*1000)+20*LOG(N5),1)</f>
        <v>147.2</v>
      </c>
      <c r="O6" s="2">
        <f>ROUND(32.5+20*LOG(O3*1000)+20*LOG(O5),1)</f>
        <v>149.1</v>
      </c>
      <c r="P6" s="2">
        <f t="shared" si="5"/>
        <v>151.1</v>
      </c>
      <c r="Q6" s="2">
        <f>ROUND(32.5+20*LOG(Q3*1000)+20*LOG(Q5),1)</f>
        <v>153</v>
      </c>
      <c r="R6" s="2">
        <f>ROUND(32.5+20*LOG(R3*1000)+20*LOG(R5),1)</f>
        <v>155</v>
      </c>
      <c r="S6" s="2"/>
      <c r="T6" s="27" t="s">
        <v>16</v>
      </c>
    </row>
    <row r="7" spans="1:20" ht="18" customHeight="1">
      <c r="A7" s="23" t="s">
        <v>4</v>
      </c>
      <c r="B7" s="5">
        <f>B12+0</f>
        <v>-23.299999999999997</v>
      </c>
      <c r="C7" s="5">
        <f aca="true" t="shared" si="6" ref="C7:P7">C12+0</f>
        <v>-29.299999999999997</v>
      </c>
      <c r="D7" s="5">
        <f t="shared" si="6"/>
        <v>-35.3</v>
      </c>
      <c r="E7" s="5">
        <f t="shared" si="6"/>
        <v>-41.3</v>
      </c>
      <c r="F7" s="5">
        <f t="shared" si="6"/>
        <v>-47.400000000000006</v>
      </c>
      <c r="G7" s="5">
        <f t="shared" si="6"/>
        <v>-50.900000000000006</v>
      </c>
      <c r="H7" s="5">
        <f t="shared" si="6"/>
        <v>-54.400000000000006</v>
      </c>
      <c r="I7" s="5">
        <f t="shared" si="6"/>
        <v>-57.900000000000006</v>
      </c>
      <c r="J7" s="5">
        <f t="shared" si="6"/>
        <v>-61.5</v>
      </c>
      <c r="K7" s="5">
        <f t="shared" si="6"/>
        <v>-63.400000000000006</v>
      </c>
      <c r="L7" s="5">
        <f t="shared" si="6"/>
        <v>-65.30000000000001</v>
      </c>
      <c r="M7" s="5">
        <f t="shared" si="6"/>
        <v>-67.30000000000001</v>
      </c>
      <c r="N7" s="5">
        <f t="shared" si="6"/>
        <v>-69.19999999999999</v>
      </c>
      <c r="O7" s="5">
        <f t="shared" si="6"/>
        <v>-71.1</v>
      </c>
      <c r="P7" s="5">
        <f t="shared" si="6"/>
        <v>-73.1</v>
      </c>
      <c r="Q7" s="5">
        <f>Q12+0</f>
        <v>-75</v>
      </c>
      <c r="R7" s="5">
        <f>R12+0</f>
        <v>-77</v>
      </c>
      <c r="S7" s="5"/>
      <c r="T7" s="25" t="s">
        <v>7</v>
      </c>
    </row>
    <row r="8" spans="1:20" ht="17.25" customHeight="1">
      <c r="A8" s="22" t="s">
        <v>31</v>
      </c>
      <c r="B8" s="47">
        <v>15</v>
      </c>
      <c r="C8" s="3">
        <f>B8</f>
        <v>15</v>
      </c>
      <c r="D8" s="3">
        <f aca="true" t="shared" si="7" ref="D8:R8">C8</f>
        <v>15</v>
      </c>
      <c r="E8" s="3">
        <f t="shared" si="7"/>
        <v>15</v>
      </c>
      <c r="F8" s="3">
        <f t="shared" si="7"/>
        <v>15</v>
      </c>
      <c r="G8" s="3">
        <f t="shared" si="7"/>
        <v>15</v>
      </c>
      <c r="H8" s="3">
        <f t="shared" si="7"/>
        <v>15</v>
      </c>
      <c r="I8" s="3">
        <f t="shared" si="7"/>
        <v>15</v>
      </c>
      <c r="J8" s="3">
        <f t="shared" si="7"/>
        <v>15</v>
      </c>
      <c r="K8" s="3">
        <f t="shared" si="7"/>
        <v>15</v>
      </c>
      <c r="L8" s="3">
        <f t="shared" si="7"/>
        <v>15</v>
      </c>
      <c r="M8" s="3">
        <f t="shared" si="7"/>
        <v>15</v>
      </c>
      <c r="N8" s="3">
        <f t="shared" si="7"/>
        <v>15</v>
      </c>
      <c r="O8" s="3">
        <f t="shared" si="7"/>
        <v>15</v>
      </c>
      <c r="P8" s="3">
        <f t="shared" si="7"/>
        <v>15</v>
      </c>
      <c r="Q8" s="3">
        <f t="shared" si="7"/>
        <v>15</v>
      </c>
      <c r="R8" s="3">
        <f t="shared" si="7"/>
        <v>15</v>
      </c>
      <c r="S8" s="3"/>
      <c r="T8" s="25" t="s">
        <v>26</v>
      </c>
    </row>
    <row r="9" spans="1:21" s="1" customFormat="1" ht="18.75" customHeight="1">
      <c r="A9" s="22" t="s">
        <v>27</v>
      </c>
      <c r="B9" s="47">
        <v>0</v>
      </c>
      <c r="C9" s="3">
        <f>B9</f>
        <v>0</v>
      </c>
      <c r="D9" s="3">
        <f aca="true" t="shared" si="8" ref="D9:R10">C9</f>
        <v>0</v>
      </c>
      <c r="E9" s="3">
        <f t="shared" si="8"/>
        <v>0</v>
      </c>
      <c r="F9" s="3">
        <f t="shared" si="8"/>
        <v>0</v>
      </c>
      <c r="G9" s="3">
        <f t="shared" si="8"/>
        <v>0</v>
      </c>
      <c r="H9" s="3">
        <f t="shared" si="8"/>
        <v>0</v>
      </c>
      <c r="I9" s="3">
        <f t="shared" si="8"/>
        <v>0</v>
      </c>
      <c r="J9" s="3">
        <f t="shared" si="8"/>
        <v>0</v>
      </c>
      <c r="K9" s="3">
        <f t="shared" si="8"/>
        <v>0</v>
      </c>
      <c r="L9" s="3">
        <f t="shared" si="8"/>
        <v>0</v>
      </c>
      <c r="M9" s="3">
        <f t="shared" si="8"/>
        <v>0</v>
      </c>
      <c r="N9" s="3">
        <f t="shared" si="8"/>
        <v>0</v>
      </c>
      <c r="O9" s="3">
        <f t="shared" si="8"/>
        <v>0</v>
      </c>
      <c r="P9" s="3">
        <f t="shared" si="8"/>
        <v>0</v>
      </c>
      <c r="Q9" s="3">
        <f t="shared" si="8"/>
        <v>0</v>
      </c>
      <c r="R9" s="3">
        <f t="shared" si="8"/>
        <v>0</v>
      </c>
      <c r="S9" s="3"/>
      <c r="T9" s="25" t="s">
        <v>5</v>
      </c>
      <c r="U9" s="8"/>
    </row>
    <row r="10" spans="1:21" s="1" customFormat="1" ht="20.25" customHeight="1">
      <c r="A10" s="24" t="s">
        <v>28</v>
      </c>
      <c r="B10" s="48">
        <v>-110</v>
      </c>
      <c r="C10" s="39">
        <f>B10</f>
        <v>-110</v>
      </c>
      <c r="D10" s="39">
        <f t="shared" si="8"/>
        <v>-110</v>
      </c>
      <c r="E10" s="39">
        <f t="shared" si="8"/>
        <v>-110</v>
      </c>
      <c r="F10" s="39">
        <f t="shared" si="8"/>
        <v>-110</v>
      </c>
      <c r="G10" s="39">
        <f t="shared" si="8"/>
        <v>-110</v>
      </c>
      <c r="H10" s="39">
        <f t="shared" si="8"/>
        <v>-110</v>
      </c>
      <c r="I10" s="39">
        <f t="shared" si="8"/>
        <v>-110</v>
      </c>
      <c r="J10" s="39">
        <f t="shared" si="8"/>
        <v>-110</v>
      </c>
      <c r="K10" s="39">
        <f t="shared" si="8"/>
        <v>-110</v>
      </c>
      <c r="L10" s="39">
        <f t="shared" si="8"/>
        <v>-110</v>
      </c>
      <c r="M10" s="39">
        <f t="shared" si="8"/>
        <v>-110</v>
      </c>
      <c r="N10" s="39">
        <f t="shared" si="8"/>
        <v>-110</v>
      </c>
      <c r="O10" s="39">
        <f t="shared" si="8"/>
        <v>-110</v>
      </c>
      <c r="P10" s="39">
        <f t="shared" si="8"/>
        <v>-110</v>
      </c>
      <c r="Q10" s="39">
        <f t="shared" si="8"/>
        <v>-110</v>
      </c>
      <c r="R10" s="39">
        <f t="shared" si="8"/>
        <v>-110</v>
      </c>
      <c r="S10" s="3"/>
      <c r="T10" s="35" t="s">
        <v>11</v>
      </c>
      <c r="U10" s="8"/>
    </row>
    <row r="11" spans="1:20" ht="19.5" customHeight="1">
      <c r="A11" s="23" t="s">
        <v>9</v>
      </c>
      <c r="B11" s="10">
        <f>107+B12</f>
        <v>83.7</v>
      </c>
      <c r="C11" s="10">
        <f>107+C12</f>
        <v>77.7</v>
      </c>
      <c r="D11" s="10">
        <f aca="true" t="shared" si="9" ref="D11:R11">107+D12</f>
        <v>71.7</v>
      </c>
      <c r="E11" s="10">
        <f t="shared" si="9"/>
        <v>65.7</v>
      </c>
      <c r="F11" s="10">
        <f t="shared" si="9"/>
        <v>59.599999999999994</v>
      </c>
      <c r="G11" s="10">
        <f t="shared" si="9"/>
        <v>56.099999999999994</v>
      </c>
      <c r="H11" s="10">
        <f t="shared" si="9"/>
        <v>52.599999999999994</v>
      </c>
      <c r="I11" s="10">
        <f t="shared" si="9"/>
        <v>49.099999999999994</v>
      </c>
      <c r="J11" s="10">
        <f t="shared" si="9"/>
        <v>45.5</v>
      </c>
      <c r="K11" s="10">
        <f t="shared" si="9"/>
        <v>43.599999999999994</v>
      </c>
      <c r="L11" s="10">
        <f t="shared" si="9"/>
        <v>41.69999999999999</v>
      </c>
      <c r="M11" s="10">
        <f t="shared" si="9"/>
        <v>39.69999999999999</v>
      </c>
      <c r="N11" s="10">
        <f t="shared" si="9"/>
        <v>37.80000000000001</v>
      </c>
      <c r="O11" s="10">
        <f t="shared" si="9"/>
        <v>35.900000000000006</v>
      </c>
      <c r="P11" s="10">
        <f t="shared" si="9"/>
        <v>33.900000000000006</v>
      </c>
      <c r="Q11" s="10">
        <f t="shared" si="9"/>
        <v>32</v>
      </c>
      <c r="R11" s="10">
        <f t="shared" si="9"/>
        <v>30</v>
      </c>
      <c r="S11" s="10"/>
      <c r="T11" s="20" t="s">
        <v>24</v>
      </c>
    </row>
    <row r="12" spans="1:22" ht="18.75" customHeight="1">
      <c r="A12" s="23" t="s">
        <v>20</v>
      </c>
      <c r="B12" s="10">
        <f>B1-B6+B8</f>
        <v>-23.299999999999997</v>
      </c>
      <c r="C12" s="10">
        <f aca="true" t="shared" si="10" ref="C12:R12">C1-C6+C8</f>
        <v>-29.299999999999997</v>
      </c>
      <c r="D12" s="10">
        <f t="shared" si="10"/>
        <v>-35.3</v>
      </c>
      <c r="E12" s="10">
        <f t="shared" si="10"/>
        <v>-41.3</v>
      </c>
      <c r="F12" s="10">
        <f t="shared" si="10"/>
        <v>-47.400000000000006</v>
      </c>
      <c r="G12" s="10">
        <f t="shared" si="10"/>
        <v>-50.900000000000006</v>
      </c>
      <c r="H12" s="10">
        <f t="shared" si="10"/>
        <v>-54.400000000000006</v>
      </c>
      <c r="I12" s="10">
        <f t="shared" si="10"/>
        <v>-57.900000000000006</v>
      </c>
      <c r="J12" s="10">
        <f t="shared" si="10"/>
        <v>-61.5</v>
      </c>
      <c r="K12" s="10">
        <f t="shared" si="10"/>
        <v>-63.400000000000006</v>
      </c>
      <c r="L12" s="10">
        <f t="shared" si="10"/>
        <v>-65.30000000000001</v>
      </c>
      <c r="M12" s="10">
        <f t="shared" si="10"/>
        <v>-67.30000000000001</v>
      </c>
      <c r="N12" s="10">
        <f t="shared" si="10"/>
        <v>-69.19999999999999</v>
      </c>
      <c r="O12" s="10">
        <f t="shared" si="10"/>
        <v>-71.1</v>
      </c>
      <c r="P12" s="10">
        <f t="shared" si="10"/>
        <v>-73.1</v>
      </c>
      <c r="Q12" s="10">
        <f t="shared" si="10"/>
        <v>-75</v>
      </c>
      <c r="R12" s="10">
        <f t="shared" si="10"/>
        <v>-77</v>
      </c>
      <c r="S12" s="10"/>
      <c r="T12" s="20" t="s">
        <v>25</v>
      </c>
      <c r="V12" s="18"/>
    </row>
    <row r="13" spans="1:30" ht="18" customHeight="1">
      <c r="A13" s="23" t="s">
        <v>33</v>
      </c>
      <c r="B13" s="45">
        <f>IF(B12-B9&lt;-30,IF(B12&gt;-88,"OK",""),"")</f>
      </c>
      <c r="C13" s="45">
        <f aca="true" t="shared" si="11" ref="C13:R13">IF(C12-C9&lt;-30,IF(C12&gt;-88,"OK",""),"")</f>
      </c>
      <c r="D13" s="45" t="str">
        <f t="shared" si="11"/>
        <v>OK</v>
      </c>
      <c r="E13" s="45" t="str">
        <f t="shared" si="11"/>
        <v>OK</v>
      </c>
      <c r="F13" s="45" t="str">
        <f t="shared" si="11"/>
        <v>OK</v>
      </c>
      <c r="G13" s="45" t="str">
        <f t="shared" si="11"/>
        <v>OK</v>
      </c>
      <c r="H13" s="45" t="str">
        <f t="shared" si="11"/>
        <v>OK</v>
      </c>
      <c r="I13" s="45" t="str">
        <f t="shared" si="11"/>
        <v>OK</v>
      </c>
      <c r="J13" s="45" t="str">
        <f t="shared" si="11"/>
        <v>OK</v>
      </c>
      <c r="K13" s="45" t="str">
        <f t="shared" si="11"/>
        <v>OK</v>
      </c>
      <c r="L13" s="45" t="str">
        <f t="shared" si="11"/>
        <v>OK</v>
      </c>
      <c r="M13" s="45" t="str">
        <f t="shared" si="11"/>
        <v>OK</v>
      </c>
      <c r="N13" s="45" t="str">
        <f t="shared" si="11"/>
        <v>OK</v>
      </c>
      <c r="O13" s="45" t="str">
        <f t="shared" si="11"/>
        <v>OK</v>
      </c>
      <c r="P13" s="45" t="str">
        <f t="shared" si="11"/>
        <v>OK</v>
      </c>
      <c r="Q13" s="45" t="str">
        <f t="shared" si="11"/>
        <v>OK</v>
      </c>
      <c r="R13" s="45" t="str">
        <f t="shared" si="11"/>
        <v>OK</v>
      </c>
      <c r="S13" s="14"/>
      <c r="T13" s="28" t="s">
        <v>13</v>
      </c>
      <c r="U13" s="17"/>
      <c r="V13" s="17"/>
      <c r="X13" s="14">
        <f aca="true" t="shared" si="12" ref="X13:AD13">IF(W12-W9&lt;-40,IF(W12&gt;-80,"ok",""),"")</f>
      </c>
      <c r="Y13" s="14">
        <f t="shared" si="12"/>
      </c>
      <c r="Z13" s="14">
        <f t="shared" si="12"/>
      </c>
      <c r="AA13" s="14">
        <f t="shared" si="12"/>
      </c>
      <c r="AB13" s="14">
        <f t="shared" si="12"/>
      </c>
      <c r="AC13" s="14">
        <f t="shared" si="12"/>
      </c>
      <c r="AD13" s="14">
        <f t="shared" si="12"/>
      </c>
    </row>
    <row r="14" spans="1:22" ht="18.75" customHeight="1">
      <c r="A14" s="23" t="s">
        <v>6</v>
      </c>
      <c r="B14" s="3">
        <f>B8-B12</f>
        <v>38.3</v>
      </c>
      <c r="C14" s="3">
        <f aca="true" t="shared" si="13" ref="C14:R14">C8-C12</f>
        <v>44.3</v>
      </c>
      <c r="D14" s="3">
        <f t="shared" si="13"/>
        <v>50.3</v>
      </c>
      <c r="E14" s="3">
        <f t="shared" si="13"/>
        <v>56.3</v>
      </c>
      <c r="F14" s="3">
        <f t="shared" si="13"/>
        <v>62.400000000000006</v>
      </c>
      <c r="G14" s="3">
        <f t="shared" si="13"/>
        <v>65.9</v>
      </c>
      <c r="H14" s="3">
        <f t="shared" si="13"/>
        <v>69.4</v>
      </c>
      <c r="I14" s="3">
        <f t="shared" si="13"/>
        <v>72.9</v>
      </c>
      <c r="J14" s="3">
        <f t="shared" si="13"/>
        <v>76.5</v>
      </c>
      <c r="K14" s="3">
        <f t="shared" si="13"/>
        <v>78.4</v>
      </c>
      <c r="L14" s="3">
        <f t="shared" si="13"/>
        <v>80.30000000000001</v>
      </c>
      <c r="M14" s="3">
        <f t="shared" si="13"/>
        <v>82.30000000000001</v>
      </c>
      <c r="N14" s="3">
        <f t="shared" si="13"/>
        <v>84.19999999999999</v>
      </c>
      <c r="O14" s="3">
        <f t="shared" si="13"/>
        <v>86.1</v>
      </c>
      <c r="P14" s="3">
        <f t="shared" si="13"/>
        <v>88.1</v>
      </c>
      <c r="Q14" s="3">
        <f t="shared" si="13"/>
        <v>90</v>
      </c>
      <c r="R14" s="3">
        <f t="shared" si="13"/>
        <v>92</v>
      </c>
      <c r="S14" s="3"/>
      <c r="T14" s="25" t="s">
        <v>23</v>
      </c>
      <c r="U14" s="17"/>
      <c r="V14" s="17"/>
    </row>
    <row r="15" spans="1:22" ht="20.25" customHeight="1">
      <c r="A15" s="24" t="s">
        <v>35</v>
      </c>
      <c r="B15" s="47">
        <v>3</v>
      </c>
      <c r="C15" s="3">
        <f>B15</f>
        <v>3</v>
      </c>
      <c r="D15" s="3">
        <f aca="true" t="shared" si="14" ref="D15:R15">C15</f>
        <v>3</v>
      </c>
      <c r="E15" s="3">
        <f t="shared" si="14"/>
        <v>3</v>
      </c>
      <c r="F15" s="3">
        <f t="shared" si="14"/>
        <v>3</v>
      </c>
      <c r="G15" s="3">
        <f t="shared" si="14"/>
        <v>3</v>
      </c>
      <c r="H15" s="3">
        <f t="shared" si="14"/>
        <v>3</v>
      </c>
      <c r="I15" s="3">
        <f t="shared" si="14"/>
        <v>3</v>
      </c>
      <c r="J15" s="3">
        <f t="shared" si="14"/>
        <v>3</v>
      </c>
      <c r="K15" s="3">
        <f t="shared" si="14"/>
        <v>3</v>
      </c>
      <c r="L15" s="3">
        <f t="shared" si="14"/>
        <v>3</v>
      </c>
      <c r="M15" s="3">
        <f t="shared" si="14"/>
        <v>3</v>
      </c>
      <c r="N15" s="3">
        <f t="shared" si="14"/>
        <v>3</v>
      </c>
      <c r="O15" s="3">
        <f t="shared" si="14"/>
        <v>3</v>
      </c>
      <c r="P15" s="3">
        <f t="shared" si="14"/>
        <v>3</v>
      </c>
      <c r="Q15" s="3">
        <f t="shared" si="14"/>
        <v>3</v>
      </c>
      <c r="R15" s="3">
        <f t="shared" si="14"/>
        <v>3</v>
      </c>
      <c r="S15" s="3"/>
      <c r="T15" s="25" t="s">
        <v>19</v>
      </c>
      <c r="U15" s="17"/>
      <c r="V15" s="17"/>
    </row>
    <row r="16" spans="1:22" s="1" customFormat="1" ht="21" customHeight="1">
      <c r="A16" s="41" t="s">
        <v>36</v>
      </c>
      <c r="B16" s="49">
        <v>0</v>
      </c>
      <c r="C16" s="7">
        <f>B15+B16</f>
        <v>3</v>
      </c>
      <c r="D16" s="7">
        <f>B15+B16</f>
        <v>3</v>
      </c>
      <c r="E16" s="7">
        <f>B15+B16</f>
        <v>3</v>
      </c>
      <c r="F16" s="7">
        <f>B15+B16</f>
        <v>3</v>
      </c>
      <c r="G16" s="7">
        <f>B15+B16</f>
        <v>3</v>
      </c>
      <c r="H16" s="7">
        <f>B15+B16</f>
        <v>3</v>
      </c>
      <c r="I16" s="7">
        <f>B15+B16</f>
        <v>3</v>
      </c>
      <c r="J16" s="7">
        <f>B15+B16</f>
        <v>3</v>
      </c>
      <c r="K16" s="7">
        <f>B15+B16</f>
        <v>3</v>
      </c>
      <c r="L16" s="7">
        <f>B15+B16</f>
        <v>3</v>
      </c>
      <c r="M16" s="7">
        <f>B15+B16</f>
        <v>3</v>
      </c>
      <c r="N16" s="7">
        <f>B15+B16</f>
        <v>3</v>
      </c>
      <c r="O16" s="7">
        <f>B15+B16</f>
        <v>3</v>
      </c>
      <c r="P16" s="7">
        <f>B15+B16</f>
        <v>3</v>
      </c>
      <c r="Q16" s="7">
        <f>B15+B16</f>
        <v>3</v>
      </c>
      <c r="R16" s="7">
        <f>B15+B16</f>
        <v>3</v>
      </c>
      <c r="S16" s="7"/>
      <c r="T16" s="25" t="s">
        <v>18</v>
      </c>
      <c r="U16" s="7"/>
      <c r="V16" s="4"/>
    </row>
    <row r="17" spans="1:21" s="1" customFormat="1" ht="25.5" customHeight="1">
      <c r="A17" s="23" t="s">
        <v>21</v>
      </c>
      <c r="B17" s="7">
        <f>B12-C16</f>
        <v>-26.299999999999997</v>
      </c>
      <c r="C17" s="7">
        <f aca="true" t="shared" si="15" ref="C17:P17">C12-C16</f>
        <v>-32.3</v>
      </c>
      <c r="D17" s="7">
        <f t="shared" si="15"/>
        <v>-38.3</v>
      </c>
      <c r="E17" s="7">
        <f t="shared" si="15"/>
        <v>-44.3</v>
      </c>
      <c r="F17" s="7">
        <f t="shared" si="15"/>
        <v>-50.400000000000006</v>
      </c>
      <c r="G17" s="7">
        <f t="shared" si="15"/>
        <v>-53.900000000000006</v>
      </c>
      <c r="H17" s="7">
        <f t="shared" si="15"/>
        <v>-57.400000000000006</v>
      </c>
      <c r="I17" s="7">
        <f t="shared" si="15"/>
        <v>-60.900000000000006</v>
      </c>
      <c r="J17" s="7">
        <f t="shared" si="15"/>
        <v>-64.5</v>
      </c>
      <c r="K17" s="7">
        <f t="shared" si="15"/>
        <v>-66.4</v>
      </c>
      <c r="L17" s="7">
        <f t="shared" si="15"/>
        <v>-68.30000000000001</v>
      </c>
      <c r="M17" s="7">
        <f t="shared" si="15"/>
        <v>-70.30000000000001</v>
      </c>
      <c r="N17" s="7">
        <f t="shared" si="15"/>
        <v>-72.19999999999999</v>
      </c>
      <c r="O17" s="7">
        <f t="shared" si="15"/>
        <v>-74.1</v>
      </c>
      <c r="P17" s="7">
        <f t="shared" si="15"/>
        <v>-76.1</v>
      </c>
      <c r="Q17" s="7">
        <f>Q12-Q16</f>
        <v>-78</v>
      </c>
      <c r="R17" s="7">
        <f>R12-R16</f>
        <v>-80</v>
      </c>
      <c r="S17" s="7"/>
      <c r="T17" s="25" t="s">
        <v>17</v>
      </c>
      <c r="U17" s="7"/>
    </row>
    <row r="18" spans="1:21" s="1" customFormat="1" ht="30" customHeight="1">
      <c r="A18" s="23" t="s">
        <v>29</v>
      </c>
      <c r="B18" s="14">
        <f>IF(B17-B9&lt;-30,IF(B17&gt;-67,"ok",""),"")</f>
      </c>
      <c r="C18" s="14" t="str">
        <f aca="true" t="shared" si="16" ref="C18:R18">IF(C17-C9&lt;-30,IF(C17&gt;-67,"ok",""),"")</f>
        <v>ok</v>
      </c>
      <c r="D18" s="14" t="str">
        <f t="shared" si="16"/>
        <v>ok</v>
      </c>
      <c r="E18" s="14" t="str">
        <f t="shared" si="16"/>
        <v>ok</v>
      </c>
      <c r="F18" s="14" t="str">
        <f t="shared" si="16"/>
        <v>ok</v>
      </c>
      <c r="G18" s="14" t="str">
        <f t="shared" si="16"/>
        <v>ok</v>
      </c>
      <c r="H18" s="14" t="str">
        <f t="shared" si="16"/>
        <v>ok</v>
      </c>
      <c r="I18" s="14" t="str">
        <f t="shared" si="16"/>
        <v>ok</v>
      </c>
      <c r="J18" s="14" t="str">
        <f t="shared" si="16"/>
        <v>ok</v>
      </c>
      <c r="K18" s="14" t="str">
        <f t="shared" si="16"/>
        <v>ok</v>
      </c>
      <c r="L18" s="14">
        <f t="shared" si="16"/>
      </c>
      <c r="M18" s="14">
        <f t="shared" si="16"/>
      </c>
      <c r="N18" s="14">
        <f t="shared" si="16"/>
      </c>
      <c r="O18" s="14">
        <f t="shared" si="16"/>
      </c>
      <c r="P18" s="14">
        <f t="shared" si="16"/>
      </c>
      <c r="Q18" s="14">
        <f t="shared" si="16"/>
      </c>
      <c r="R18" s="14">
        <f t="shared" si="16"/>
      </c>
      <c r="S18" s="14"/>
      <c r="T18" s="28" t="s">
        <v>14</v>
      </c>
      <c r="U18" s="7"/>
    </row>
    <row r="19" spans="1:25" s="1" customFormat="1" ht="18">
      <c r="A19" s="23" t="s">
        <v>34</v>
      </c>
      <c r="B19" s="21">
        <f>IF(B18="ok",IF(B20&gt;20,IF(B18="ok","260 ",""),""),"")</f>
      </c>
      <c r="C19" s="21" t="str">
        <f aca="true" t="shared" si="17" ref="C19:R19">IF(C18="ok",IF(C20&gt;20,IF(C18="ok","250 ",""),""),"")</f>
        <v>250 </v>
      </c>
      <c r="D19" s="21" t="str">
        <f t="shared" si="17"/>
        <v>250 </v>
      </c>
      <c r="E19" s="21" t="str">
        <f t="shared" si="17"/>
        <v>250 </v>
      </c>
      <c r="F19" s="21" t="str">
        <f t="shared" si="17"/>
        <v>250 </v>
      </c>
      <c r="G19" s="21" t="str">
        <f t="shared" si="17"/>
        <v>250 </v>
      </c>
      <c r="H19" s="21" t="str">
        <f t="shared" si="17"/>
        <v>250 </v>
      </c>
      <c r="I19" s="21" t="str">
        <f t="shared" si="17"/>
        <v>250 </v>
      </c>
      <c r="J19" s="21" t="str">
        <f t="shared" si="17"/>
        <v>250 </v>
      </c>
      <c r="K19" s="21" t="str">
        <f t="shared" si="17"/>
        <v>250 </v>
      </c>
      <c r="L19" s="21">
        <f t="shared" si="17"/>
      </c>
      <c r="M19" s="21">
        <f t="shared" si="17"/>
      </c>
      <c r="N19" s="21">
        <f t="shared" si="17"/>
      </c>
      <c r="O19" s="21">
        <f t="shared" si="17"/>
      </c>
      <c r="P19" s="21">
        <f t="shared" si="17"/>
      </c>
      <c r="Q19" s="21">
        <f t="shared" si="17"/>
      </c>
      <c r="R19" s="21">
        <f t="shared" si="17"/>
      </c>
      <c r="S19" s="15"/>
      <c r="T19" s="21" t="s">
        <v>15</v>
      </c>
      <c r="U19" s="40">
        <f>B10</f>
        <v>-110</v>
      </c>
      <c r="V19" s="4"/>
      <c r="W19" s="4"/>
      <c r="Y19" s="4"/>
    </row>
    <row r="20" spans="1:22" ht="18">
      <c r="A20" s="23" t="s">
        <v>12</v>
      </c>
      <c r="B20" s="11">
        <f>B17-B10</f>
        <v>83.7</v>
      </c>
      <c r="C20" s="11">
        <f aca="true" t="shared" si="18" ref="C20:R20">C17-C10</f>
        <v>77.7</v>
      </c>
      <c r="D20" s="11">
        <f t="shared" si="18"/>
        <v>71.7</v>
      </c>
      <c r="E20" s="11">
        <f t="shared" si="18"/>
        <v>65.7</v>
      </c>
      <c r="F20" s="11">
        <f t="shared" si="18"/>
        <v>59.599999999999994</v>
      </c>
      <c r="G20" s="11">
        <f t="shared" si="18"/>
        <v>56.099999999999994</v>
      </c>
      <c r="H20" s="11">
        <f t="shared" si="18"/>
        <v>52.599999999999994</v>
      </c>
      <c r="I20" s="11">
        <f t="shared" si="18"/>
        <v>49.099999999999994</v>
      </c>
      <c r="J20" s="11">
        <f t="shared" si="18"/>
        <v>45.5</v>
      </c>
      <c r="K20" s="11">
        <f t="shared" si="18"/>
        <v>43.599999999999994</v>
      </c>
      <c r="L20" s="11">
        <f t="shared" si="18"/>
        <v>41.69999999999999</v>
      </c>
      <c r="M20" s="11">
        <f t="shared" si="18"/>
        <v>39.69999999999999</v>
      </c>
      <c r="N20" s="11">
        <f t="shared" si="18"/>
        <v>37.80000000000001</v>
      </c>
      <c r="O20" s="11">
        <f t="shared" si="18"/>
        <v>35.900000000000006</v>
      </c>
      <c r="P20" s="11">
        <f t="shared" si="18"/>
        <v>33.900000000000006</v>
      </c>
      <c r="Q20" s="11">
        <f t="shared" si="18"/>
        <v>32</v>
      </c>
      <c r="R20" s="11">
        <f t="shared" si="18"/>
        <v>30</v>
      </c>
      <c r="S20" s="11"/>
      <c r="T20" s="20" t="s">
        <v>22</v>
      </c>
      <c r="U20" s="40">
        <f>B10</f>
        <v>-110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32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2"/>
      <c r="B57" s="43"/>
      <c r="C57" s="43"/>
      <c r="D57" s="43"/>
      <c r="E57" s="43"/>
      <c r="F57" s="43"/>
      <c r="G57" s="19"/>
      <c r="H57" s="19"/>
      <c r="I57" s="19"/>
    </row>
    <row r="58" spans="1:17" ht="23.25" customHeight="1">
      <c r="A58" s="42"/>
      <c r="B58" s="44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6" ht="12.75"/>
    <row r="77" ht="12.75"/>
    <row r="78" ht="12.75"/>
    <row r="79" ht="12.75"/>
    <row r="80" ht="12.75"/>
    <row r="81" ht="12.75"/>
    <row r="82" ht="12.75"/>
    <row r="87" ht="12.75">
      <c r="J87" s="3"/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2015-05-20T13:38:52Z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